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AYABUSA 1" sheetId="1" r:id="rId1"/>
  </sheets>
  <definedNames>
    <definedName name="_xlnm.Print_Area" localSheetId="0">'HAYABUSA 1'!$A$1:$N$44</definedName>
  </definedNames>
  <calcPr fullCalcOnLoad="1"/>
</workbook>
</file>

<file path=xl/sharedStrings.xml><?xml version="1.0" encoding="utf-8"?>
<sst xmlns="http://schemas.openxmlformats.org/spreadsheetml/2006/main" count="93" uniqueCount="73">
  <si>
    <t>Tôhoku Shinkansen - Stabilité de la conduite</t>
  </si>
  <si>
    <t>Principe : suivi du même train HAYABUSA 1 deux jours de suite (NB : seul le freinage est automatique)</t>
  </si>
  <si>
    <t>Lieux et dépassements</t>
  </si>
  <si>
    <t>Ecart (s)</t>
  </si>
  <si>
    <t>Vitesses moyennes</t>
  </si>
  <si>
    <t>PK</t>
  </si>
  <si>
    <t>TOKYO (6h32)</t>
  </si>
  <si>
    <t>+1</t>
  </si>
  <si>
    <t>+9</t>
  </si>
  <si>
    <t>+2</t>
  </si>
  <si>
    <t>(tunnel N)</t>
  </si>
  <si>
    <t>+4</t>
  </si>
  <si>
    <t>(tunnel S)</t>
  </si>
  <si>
    <t>0</t>
  </si>
  <si>
    <t>(VF – N de 2)</t>
  </si>
  <si>
    <t>+6</t>
  </si>
  <si>
    <t>Oyama</t>
  </si>
  <si>
    <t>+23</t>
  </si>
  <si>
    <t>Utsunomiya</t>
  </si>
  <si>
    <t>+5</t>
  </si>
  <si>
    <t>Nasu-Shiobara</t>
  </si>
  <si>
    <t>(Pra autoroute)</t>
  </si>
  <si>
    <t>07</t>
  </si>
  <si>
    <t>+12</t>
  </si>
  <si>
    <t>Shin-Shirakawa</t>
  </si>
  <si>
    <t>(PR autoroute)</t>
  </si>
  <si>
    <t>FUKUSHIMA</t>
  </si>
  <si>
    <t>Shiroishi-Zao</t>
  </si>
  <si>
    <t>Furukawa</t>
  </si>
  <si>
    <t>Kôriyama</t>
  </si>
  <si>
    <t>Ichinoseki</t>
  </si>
  <si>
    <t>Mizusawa-Esashi</t>
  </si>
  <si>
    <t>-10</t>
  </si>
  <si>
    <t>Shin-Hanamaki</t>
  </si>
  <si>
    <t>-17</t>
  </si>
  <si>
    <t>-19</t>
  </si>
  <si>
    <t>08</t>
  </si>
  <si>
    <t>+92</t>
  </si>
  <si>
    <t>+93</t>
  </si>
  <si>
    <t>+90</t>
  </si>
  <si>
    <t>+88</t>
  </si>
  <si>
    <t>+86</t>
  </si>
  <si>
    <t>+83</t>
  </si>
  <si>
    <t>+82</t>
  </si>
  <si>
    <t>+81</t>
  </si>
  <si>
    <t>+78</t>
  </si>
  <si>
    <t>+74</t>
  </si>
  <si>
    <t>+73</t>
  </si>
  <si>
    <t>(Pra / autoroute)</t>
  </si>
  <si>
    <t>+69</t>
  </si>
  <si>
    <t>+54</t>
  </si>
  <si>
    <t>+52</t>
  </si>
  <si>
    <t>-14</t>
  </si>
  <si>
    <t>+57</t>
  </si>
  <si>
    <t>+109</t>
  </si>
  <si>
    <t>Arrêt PK 324,71 le 9/5</t>
  </si>
  <si>
    <t>~</t>
  </si>
  <si>
    <t>Dépassement T121 (7h45/49)</t>
  </si>
  <si>
    <t>Dépassement Y201 (7h18)</t>
  </si>
  <si>
    <t>Y293 départ 7h40 (origine)</t>
  </si>
  <si>
    <t>Dépassement Y51 (8h18)</t>
  </si>
  <si>
    <t>SENDAI (8h05/06)</t>
  </si>
  <si>
    <t>OMIYA (6h58)</t>
  </si>
  <si>
    <t>MORIOKA (8h45/46)</t>
  </si>
  <si>
    <t>+58</t>
  </si>
  <si>
    <t>Retard résorbé en 15 mn</t>
  </si>
  <si>
    <t>Conflit avec Y293 ou T121</t>
  </si>
  <si>
    <t>Retard non résorbé en 40 mn</t>
  </si>
  <si>
    <t>?</t>
  </si>
  <si>
    <t>UENO (6h38)</t>
  </si>
  <si>
    <t>2013-05-08</t>
  </si>
  <si>
    <t>2013-05-09</t>
  </si>
  <si>
    <t>2013-07-10 (Reinhard Douté) + dates corrigées 2013-12-02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</si>
</sst>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0.000"/>
    <numFmt numFmtId="166" formatCode="00"/>
    <numFmt numFmtId="167" formatCode="0.0"/>
  </numFmts>
  <fonts count="49">
    <font>
      <sz val="10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1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167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66" fontId="5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" fontId="10" fillId="35" borderId="10" xfId="0" applyNumberFormat="1" applyFont="1" applyFill="1" applyBorder="1" applyAlignment="1" applyProtection="1">
      <alignment horizontal="center" vertical="center"/>
      <protection locked="0"/>
    </xf>
    <xf numFmtId="1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9" fillId="36" borderId="14" xfId="0" applyNumberFormat="1" applyFont="1" applyFill="1" applyBorder="1" applyAlignment="1" applyProtection="1">
      <alignment horizontal="center" vertical="center"/>
      <protection locked="0"/>
    </xf>
    <xf numFmtId="49" fontId="5" fillId="36" borderId="0" xfId="0" applyNumberFormat="1" applyFont="1" applyFill="1" applyBorder="1" applyAlignment="1" applyProtection="1">
      <alignment horizontal="center" vertical="center"/>
      <protection locked="0"/>
    </xf>
    <xf numFmtId="1" fontId="5" fillId="36" borderId="0" xfId="0" applyNumberFormat="1" applyFont="1" applyFill="1" applyBorder="1" applyAlignment="1" applyProtection="1">
      <alignment horizontal="center" vertical="center"/>
      <protection locked="0"/>
    </xf>
    <xf numFmtId="49" fontId="9" fillId="36" borderId="14" xfId="0" applyNumberFormat="1" applyFont="1" applyFill="1" applyBorder="1" applyAlignment="1" applyProtection="1">
      <alignment horizontal="center" vertical="center"/>
      <protection locked="0"/>
    </xf>
    <xf numFmtId="49" fontId="9" fillId="36" borderId="20" xfId="0" applyNumberFormat="1" applyFont="1" applyFill="1" applyBorder="1" applyAlignment="1" applyProtection="1">
      <alignment horizontal="center" vertical="center"/>
      <protection locked="0"/>
    </xf>
    <xf numFmtId="49" fontId="9" fillId="36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71"/>
  <sheetViews>
    <sheetView tabSelected="1" zoomScalePageLayoutView="0" workbookViewId="0" topLeftCell="A1">
      <selection activeCell="A2" sqref="A2"/>
    </sheetView>
  </sheetViews>
  <sheetFormatPr defaultColWidth="12.25390625" defaultRowHeight="11.25" customHeight="1"/>
  <cols>
    <col min="1" max="1" width="10.875" style="1" customWidth="1"/>
    <col min="2" max="2" width="2.75390625" style="2" customWidth="1"/>
    <col min="3" max="3" width="27.00390625" style="3" customWidth="1"/>
    <col min="4" max="10" width="3.75390625" style="1" customWidth="1"/>
    <col min="11" max="11" width="6.75390625" style="1" customWidth="1"/>
    <col min="12" max="13" width="4.75390625" style="1" customWidth="1"/>
    <col min="14" max="14" width="24.25390625" style="39" bestFit="1" customWidth="1"/>
    <col min="15" max="53" width="10.875" style="1" customWidth="1"/>
    <col min="54" max="72" width="10.375" style="1" customWidth="1"/>
    <col min="73" max="110" width="9.375" style="1" customWidth="1"/>
    <col min="111" max="16384" width="12.25390625" style="1" customWidth="1"/>
  </cols>
  <sheetData>
    <row r="1" spans="1:13" ht="12.75" customHeight="1">
      <c r="A1" s="4" t="s">
        <v>72</v>
      </c>
      <c r="B1" s="5"/>
      <c r="C1" s="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 customHeight="1">
      <c r="A2" s="6"/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1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" customHeight="1">
      <c r="A4" s="6"/>
      <c r="B4" s="5"/>
      <c r="C4" s="4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9.5" customHeight="1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72" s="10" customFormat="1" ht="12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s="17" customFormat="1" ht="24" customHeight="1">
      <c r="A7" s="11"/>
      <c r="B7" s="12"/>
      <c r="C7" s="13" t="s">
        <v>2</v>
      </c>
      <c r="D7" s="12"/>
      <c r="E7" s="56" t="s">
        <v>70</v>
      </c>
      <c r="F7" s="56"/>
      <c r="G7" s="56"/>
      <c r="H7" s="56" t="s">
        <v>71</v>
      </c>
      <c r="I7" s="56"/>
      <c r="J7" s="56"/>
      <c r="K7" s="13" t="s">
        <v>3</v>
      </c>
      <c r="L7" s="56" t="s">
        <v>4</v>
      </c>
      <c r="M7" s="56"/>
      <c r="N7" s="14"/>
      <c r="O7" s="15"/>
      <c r="P7" s="15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19.5" customHeight="1">
      <c r="A8" s="18" t="s">
        <v>5</v>
      </c>
      <c r="B8" s="19"/>
      <c r="C8" s="20"/>
      <c r="D8" s="7"/>
      <c r="E8" s="7"/>
      <c r="F8" s="7"/>
      <c r="G8" s="7"/>
      <c r="H8" s="7"/>
      <c r="I8" s="7"/>
      <c r="J8" s="7"/>
      <c r="K8" s="7"/>
      <c r="L8" s="21"/>
      <c r="M8" s="21"/>
      <c r="N8" s="22"/>
      <c r="O8" s="23"/>
      <c r="P8" s="23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9.5" customHeight="1">
      <c r="A9" s="25">
        <f>0.044</f>
        <v>0.044</v>
      </c>
      <c r="B9" s="26"/>
      <c r="C9" s="48" t="s">
        <v>6</v>
      </c>
      <c r="D9" s="7"/>
      <c r="E9" s="27">
        <v>6</v>
      </c>
      <c r="F9" s="28">
        <v>32</v>
      </c>
      <c r="G9" s="28">
        <v>26</v>
      </c>
      <c r="H9" s="27">
        <v>6</v>
      </c>
      <c r="I9" s="28">
        <v>32</v>
      </c>
      <c r="J9" s="28">
        <v>27</v>
      </c>
      <c r="K9" s="49" t="s">
        <v>7</v>
      </c>
      <c r="L9" s="50"/>
      <c r="M9" s="50"/>
      <c r="N9" s="22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9.5" customHeight="1">
      <c r="A10" s="29">
        <f>3.8</f>
        <v>3.8</v>
      </c>
      <c r="B10" s="26"/>
      <c r="C10" s="51" t="s">
        <v>69</v>
      </c>
      <c r="D10" s="7"/>
      <c r="E10" s="7"/>
      <c r="F10" s="28">
        <v>36</v>
      </c>
      <c r="G10" s="28">
        <v>44</v>
      </c>
      <c r="H10" s="7"/>
      <c r="I10" s="28">
        <v>36</v>
      </c>
      <c r="J10" s="28">
        <v>53</v>
      </c>
      <c r="K10" s="49" t="s">
        <v>8</v>
      </c>
      <c r="L10" s="27">
        <f>(A10-A9)*3600/(60*(F10-F9)+(G10-G9))</f>
        <v>52.40930232558139</v>
      </c>
      <c r="M10" s="27">
        <f>(A10-A9)*3600/(60*(I10-I9)+(J10-J9))</f>
        <v>50.83308270676691</v>
      </c>
      <c r="N10" s="22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9.5" customHeight="1">
      <c r="A11" s="29">
        <f>3.8</f>
        <v>3.8</v>
      </c>
      <c r="B11" s="26"/>
      <c r="C11" s="51"/>
      <c r="D11" s="7"/>
      <c r="E11" s="7"/>
      <c r="F11" s="28">
        <v>38</v>
      </c>
      <c r="G11" s="28">
        <v>11</v>
      </c>
      <c r="H11" s="7"/>
      <c r="I11" s="28">
        <v>38</v>
      </c>
      <c r="J11" s="28">
        <v>13</v>
      </c>
      <c r="K11" s="49" t="s">
        <v>9</v>
      </c>
      <c r="L11" s="50"/>
      <c r="M11" s="50"/>
      <c r="N11" s="22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9.5" customHeight="1">
      <c r="A12" s="29" t="s">
        <v>68</v>
      </c>
      <c r="B12" s="26"/>
      <c r="C12" s="30" t="s">
        <v>10</v>
      </c>
      <c r="D12" s="7"/>
      <c r="E12" s="7"/>
      <c r="F12" s="28">
        <v>40</v>
      </c>
      <c r="G12" s="28">
        <v>17</v>
      </c>
      <c r="H12" s="7"/>
      <c r="I12" s="28">
        <v>40</v>
      </c>
      <c r="J12" s="28">
        <v>21</v>
      </c>
      <c r="K12" s="7" t="s">
        <v>11</v>
      </c>
      <c r="L12" s="21"/>
      <c r="M12" s="21"/>
      <c r="N12" s="22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9.5" customHeight="1">
      <c r="A13" s="29" t="s">
        <v>68</v>
      </c>
      <c r="B13" s="26"/>
      <c r="C13" s="30" t="s">
        <v>12</v>
      </c>
      <c r="D13" s="7"/>
      <c r="E13" s="7"/>
      <c r="F13" s="28">
        <v>45</v>
      </c>
      <c r="G13" s="28">
        <v>30</v>
      </c>
      <c r="H13" s="7"/>
      <c r="I13" s="28">
        <v>45</v>
      </c>
      <c r="J13" s="28">
        <v>30</v>
      </c>
      <c r="K13" s="7" t="s">
        <v>13</v>
      </c>
      <c r="L13" s="21"/>
      <c r="M13" s="21"/>
      <c r="N13" s="22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9.5" customHeight="1">
      <c r="A14" s="29" t="s">
        <v>68</v>
      </c>
      <c r="B14" s="26"/>
      <c r="C14" s="30" t="s">
        <v>14</v>
      </c>
      <c r="D14" s="7"/>
      <c r="E14" s="7"/>
      <c r="F14" s="28">
        <v>51</v>
      </c>
      <c r="G14" s="28">
        <v>56</v>
      </c>
      <c r="H14" s="7"/>
      <c r="I14" s="28">
        <v>52</v>
      </c>
      <c r="J14" s="28">
        <v>2</v>
      </c>
      <c r="K14" s="7" t="s">
        <v>15</v>
      </c>
      <c r="L14" s="21"/>
      <c r="M14" s="21"/>
      <c r="N14" s="22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</row>
    <row r="15" spans="1:72" ht="19.5" customHeight="1">
      <c r="A15" s="31">
        <f>31.432</f>
        <v>31.432</v>
      </c>
      <c r="B15" s="26"/>
      <c r="C15" s="51" t="s">
        <v>62</v>
      </c>
      <c r="D15" s="7"/>
      <c r="E15" s="7"/>
      <c r="F15" s="28">
        <v>56</v>
      </c>
      <c r="G15" s="28">
        <v>42</v>
      </c>
      <c r="H15" s="7"/>
      <c r="I15" s="28">
        <v>57</v>
      </c>
      <c r="J15" s="28">
        <v>5</v>
      </c>
      <c r="K15" s="49" t="s">
        <v>17</v>
      </c>
      <c r="L15" s="21"/>
      <c r="M15" s="21"/>
      <c r="N15" s="22"/>
      <c r="O15" s="23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72" ht="19.5" customHeight="1">
      <c r="A16" s="31">
        <f>31.432</f>
        <v>31.432</v>
      </c>
      <c r="B16" s="26"/>
      <c r="C16" s="51"/>
      <c r="D16" s="7"/>
      <c r="E16" s="7"/>
      <c r="F16" s="28">
        <v>58</v>
      </c>
      <c r="G16" s="28">
        <v>9</v>
      </c>
      <c r="H16" s="7"/>
      <c r="I16" s="28">
        <v>58</v>
      </c>
      <c r="J16" s="28">
        <v>14</v>
      </c>
      <c r="K16" s="49" t="s">
        <v>19</v>
      </c>
      <c r="L16" s="50"/>
      <c r="M16" s="50"/>
      <c r="N16" s="22"/>
      <c r="O16" s="23"/>
      <c r="P16" s="23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</row>
    <row r="17" spans="1:72" ht="19.5" customHeight="1">
      <c r="A17" s="35">
        <f>47.95</f>
        <v>47.95</v>
      </c>
      <c r="B17" s="26"/>
      <c r="C17" s="30" t="s">
        <v>21</v>
      </c>
      <c r="D17" s="7"/>
      <c r="E17" s="32" t="s">
        <v>22</v>
      </c>
      <c r="F17" s="28">
        <v>3</v>
      </c>
      <c r="G17" s="28">
        <v>4</v>
      </c>
      <c r="H17" s="33" t="s">
        <v>22</v>
      </c>
      <c r="I17" s="28">
        <v>3</v>
      </c>
      <c r="J17" s="28">
        <v>16</v>
      </c>
      <c r="K17" s="7" t="s">
        <v>23</v>
      </c>
      <c r="L17" s="27">
        <f>(A17-A16)*3600/(60*(60+F17-F16)+(G17-G16))</f>
        <v>201.57559322033904</v>
      </c>
      <c r="M17" s="27">
        <f>(A17-A16)*3600/(60*(60+I17-I16)+(J17-J16))</f>
        <v>196.9033112582782</v>
      </c>
      <c r="N17" s="22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1:72" ht="19.5" customHeight="1">
      <c r="A18" s="29">
        <f>80.3</f>
        <v>80.3</v>
      </c>
      <c r="B18" s="26"/>
      <c r="C18" s="48" t="s">
        <v>16</v>
      </c>
      <c r="D18" s="7"/>
      <c r="E18" s="7"/>
      <c r="F18" s="28">
        <v>10</v>
      </c>
      <c r="G18" s="28">
        <v>30</v>
      </c>
      <c r="H18" s="7"/>
      <c r="I18" s="28">
        <v>10</v>
      </c>
      <c r="J18" s="28">
        <v>39</v>
      </c>
      <c r="K18" s="7" t="s">
        <v>8</v>
      </c>
      <c r="L18" s="27">
        <f aca="true" t="shared" si="0" ref="L18:L30">(A18-A17)*3600/(60*(F18-F17)+(G18-G17))</f>
        <v>261.1210762331838</v>
      </c>
      <c r="M18" s="27">
        <f aca="true" t="shared" si="1" ref="M18:M30">(A18-A17)*3600/(60*(I18-I17)+(J18-J17))</f>
        <v>262.8893905191873</v>
      </c>
      <c r="N18" s="22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</row>
    <row r="19" spans="1:72" ht="19.5" customHeight="1">
      <c r="A19" s="29">
        <f>98.2</f>
        <v>98.2</v>
      </c>
      <c r="B19" s="26"/>
      <c r="C19" s="30" t="s">
        <v>25</v>
      </c>
      <c r="D19" s="7"/>
      <c r="E19" s="7"/>
      <c r="F19" s="28">
        <v>14</v>
      </c>
      <c r="G19" s="28">
        <v>28</v>
      </c>
      <c r="H19" s="7"/>
      <c r="I19" s="28">
        <v>14</v>
      </c>
      <c r="J19" s="28">
        <v>35</v>
      </c>
      <c r="K19" s="7" t="s">
        <v>17</v>
      </c>
      <c r="L19" s="27">
        <f t="shared" si="0"/>
        <v>270.7563025210085</v>
      </c>
      <c r="M19" s="27">
        <f t="shared" si="1"/>
        <v>273.0508474576272</v>
      </c>
      <c r="N19" s="22"/>
      <c r="O19" s="23"/>
      <c r="P19" s="23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72" ht="19.5" customHeight="1">
      <c r="A20" s="29">
        <f>108.9</f>
        <v>108.9</v>
      </c>
      <c r="B20" s="26"/>
      <c r="C20" s="48" t="s">
        <v>18</v>
      </c>
      <c r="D20" s="7"/>
      <c r="E20" s="7"/>
      <c r="F20" s="28">
        <v>16</v>
      </c>
      <c r="G20" s="28">
        <v>52</v>
      </c>
      <c r="H20" s="7"/>
      <c r="I20" s="28">
        <v>16</v>
      </c>
      <c r="J20" s="28">
        <v>58</v>
      </c>
      <c r="K20" s="49" t="s">
        <v>15</v>
      </c>
      <c r="L20" s="27">
        <f t="shared" si="0"/>
        <v>267.50000000000006</v>
      </c>
      <c r="M20" s="27">
        <f t="shared" si="1"/>
        <v>269.37062937062944</v>
      </c>
      <c r="N20" s="36" t="s">
        <v>58</v>
      </c>
      <c r="O20" s="23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1:72" ht="19.5" customHeight="1">
      <c r="A21" s="29">
        <f>128.9</f>
        <v>128.9</v>
      </c>
      <c r="B21" s="26"/>
      <c r="C21" s="30" t="s">
        <v>12</v>
      </c>
      <c r="D21" s="7"/>
      <c r="E21" s="7"/>
      <c r="F21" s="28">
        <v>20</v>
      </c>
      <c r="G21" s="28">
        <v>54</v>
      </c>
      <c r="H21" s="7"/>
      <c r="I21" s="28">
        <v>20</v>
      </c>
      <c r="J21" s="28">
        <v>55</v>
      </c>
      <c r="K21" s="7" t="s">
        <v>7</v>
      </c>
      <c r="L21" s="27">
        <f t="shared" si="0"/>
        <v>297.5206611570248</v>
      </c>
      <c r="M21" s="27">
        <f t="shared" si="1"/>
        <v>303.7974683544304</v>
      </c>
      <c r="N21" s="22"/>
      <c r="O21" s="23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1:72" ht="19.5" customHeight="1">
      <c r="A22" s="29">
        <f>152.3</f>
        <v>152.3</v>
      </c>
      <c r="B22" s="26"/>
      <c r="C22" s="48" t="s">
        <v>20</v>
      </c>
      <c r="D22" s="7"/>
      <c r="E22" s="7"/>
      <c r="F22" s="28">
        <v>25</v>
      </c>
      <c r="G22" s="28">
        <v>26</v>
      </c>
      <c r="H22" s="7"/>
      <c r="I22" s="28">
        <v>26</v>
      </c>
      <c r="J22" s="28">
        <v>23</v>
      </c>
      <c r="K22" s="49" t="s">
        <v>53</v>
      </c>
      <c r="L22" s="27">
        <f t="shared" si="0"/>
        <v>309.7058823529412</v>
      </c>
      <c r="M22" s="27">
        <f t="shared" si="1"/>
        <v>256.82926829268297</v>
      </c>
      <c r="N22" s="37" t="s">
        <v>66</v>
      </c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72" ht="19.5" customHeight="1">
      <c r="A23" s="29">
        <f>178.4</f>
        <v>178.4</v>
      </c>
      <c r="B23" s="26"/>
      <c r="C23" s="48" t="s">
        <v>24</v>
      </c>
      <c r="D23" s="7"/>
      <c r="E23" s="7"/>
      <c r="F23" s="28">
        <v>30</v>
      </c>
      <c r="G23" s="28">
        <v>30</v>
      </c>
      <c r="H23" s="7"/>
      <c r="I23" s="28">
        <v>32</v>
      </c>
      <c r="J23" s="28">
        <v>19</v>
      </c>
      <c r="K23" s="49" t="s">
        <v>54</v>
      </c>
      <c r="L23" s="27">
        <f t="shared" si="0"/>
        <v>309.078947368421</v>
      </c>
      <c r="M23" s="27">
        <f t="shared" si="1"/>
        <v>263.93258426966287</v>
      </c>
      <c r="N23" s="36"/>
      <c r="O23" s="23"/>
      <c r="P23" s="23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</row>
    <row r="24" spans="1:72" ht="19.5" customHeight="1">
      <c r="A24" s="29">
        <f>213.9</f>
        <v>213.9</v>
      </c>
      <c r="B24" s="26"/>
      <c r="C24" s="48" t="s">
        <v>29</v>
      </c>
      <c r="D24" s="7"/>
      <c r="E24" s="7"/>
      <c r="F24" s="28">
        <v>37</v>
      </c>
      <c r="G24" s="28">
        <v>39</v>
      </c>
      <c r="H24" s="7"/>
      <c r="I24" s="28">
        <v>39</v>
      </c>
      <c r="J24" s="28">
        <v>5</v>
      </c>
      <c r="K24" s="49" t="s">
        <v>41</v>
      </c>
      <c r="L24" s="27">
        <f t="shared" si="0"/>
        <v>297.9020979020979</v>
      </c>
      <c r="M24" s="46">
        <f t="shared" si="1"/>
        <v>314.7783251231527</v>
      </c>
      <c r="N24" s="36" t="s">
        <v>59</v>
      </c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1:72" ht="19.5" customHeight="1">
      <c r="A25" s="29">
        <f>223.7</f>
        <v>223.7</v>
      </c>
      <c r="B25" s="26"/>
      <c r="C25" s="30" t="s">
        <v>12</v>
      </c>
      <c r="D25" s="7"/>
      <c r="E25" s="7"/>
      <c r="F25" s="28">
        <v>39</v>
      </c>
      <c r="G25" s="28">
        <v>58</v>
      </c>
      <c r="H25" s="7"/>
      <c r="I25" s="28">
        <v>40</v>
      </c>
      <c r="J25" s="28">
        <v>56</v>
      </c>
      <c r="K25" s="7" t="s">
        <v>64</v>
      </c>
      <c r="L25" s="27">
        <f t="shared" si="0"/>
        <v>253.81294964028734</v>
      </c>
      <c r="M25" s="46">
        <f t="shared" si="1"/>
        <v>317.8378378378373</v>
      </c>
      <c r="N25" s="22"/>
      <c r="O25" s="23"/>
      <c r="P25" s="23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1:72" ht="19.5" customHeight="1">
      <c r="A26" s="29">
        <f>249.6</f>
        <v>249.6</v>
      </c>
      <c r="B26" s="26"/>
      <c r="C26" s="30" t="s">
        <v>10</v>
      </c>
      <c r="D26" s="7"/>
      <c r="E26" s="7"/>
      <c r="F26" s="28">
        <v>46</v>
      </c>
      <c r="G26" s="28">
        <v>9</v>
      </c>
      <c r="H26" s="7"/>
      <c r="I26" s="28">
        <v>45</v>
      </c>
      <c r="J26" s="28">
        <v>59</v>
      </c>
      <c r="K26" s="7" t="s">
        <v>32</v>
      </c>
      <c r="L26" s="27">
        <f t="shared" si="0"/>
        <v>251.32075471698118</v>
      </c>
      <c r="M26" s="27">
        <f t="shared" si="1"/>
        <v>307.72277227722776</v>
      </c>
      <c r="N26" s="37" t="s">
        <v>65</v>
      </c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1:72" ht="19.5" customHeight="1">
      <c r="A27" s="29">
        <f>255.2</f>
        <v>255.2</v>
      </c>
      <c r="B27" s="26"/>
      <c r="C27" s="48" t="s">
        <v>26</v>
      </c>
      <c r="D27" s="7"/>
      <c r="E27" s="7"/>
      <c r="F27" s="28">
        <v>47</v>
      </c>
      <c r="G27" s="28">
        <v>20</v>
      </c>
      <c r="H27" s="7"/>
      <c r="I27" s="28">
        <v>47</v>
      </c>
      <c r="J27" s="28">
        <v>6</v>
      </c>
      <c r="K27" s="49" t="s">
        <v>52</v>
      </c>
      <c r="L27" s="27">
        <f t="shared" si="0"/>
        <v>283.9436619718307</v>
      </c>
      <c r="M27" s="27">
        <f t="shared" si="1"/>
        <v>300.89552238805936</v>
      </c>
      <c r="N27" s="36" t="s">
        <v>57</v>
      </c>
      <c r="O27" s="23"/>
      <c r="P27" s="23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</row>
    <row r="28" spans="1:72" ht="19.5" customHeight="1">
      <c r="A28" s="29">
        <f>271.4</f>
        <v>271.4</v>
      </c>
      <c r="B28" s="26"/>
      <c r="C28" s="30" t="s">
        <v>12</v>
      </c>
      <c r="D28" s="7"/>
      <c r="E28" s="7"/>
      <c r="F28" s="28">
        <v>50</v>
      </c>
      <c r="G28" s="28">
        <v>40</v>
      </c>
      <c r="H28" s="7"/>
      <c r="I28" s="28">
        <v>50</v>
      </c>
      <c r="J28" s="28">
        <v>23</v>
      </c>
      <c r="K28" s="7" t="s">
        <v>34</v>
      </c>
      <c r="L28" s="27">
        <f t="shared" si="0"/>
        <v>291.5999999999998</v>
      </c>
      <c r="M28" s="27">
        <f t="shared" si="1"/>
        <v>296.04060913705564</v>
      </c>
      <c r="N28" s="22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1:72" ht="19.5" customHeight="1">
      <c r="A29" s="29">
        <f>286.1</f>
        <v>286.1</v>
      </c>
      <c r="B29" s="26"/>
      <c r="C29" s="48" t="s">
        <v>27</v>
      </c>
      <c r="D29" s="7"/>
      <c r="E29" s="7"/>
      <c r="F29" s="28">
        <v>53</v>
      </c>
      <c r="G29" s="28">
        <v>39</v>
      </c>
      <c r="H29" s="7"/>
      <c r="I29" s="28">
        <v>53</v>
      </c>
      <c r="J29" s="28">
        <v>20</v>
      </c>
      <c r="K29" s="49" t="s">
        <v>35</v>
      </c>
      <c r="L29" s="27">
        <f t="shared" si="0"/>
        <v>295.64245810055957</v>
      </c>
      <c r="M29" s="27">
        <f t="shared" si="1"/>
        <v>298.9830508474585</v>
      </c>
      <c r="N29" s="22"/>
      <c r="O29" s="23"/>
      <c r="P29" s="23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</row>
    <row r="30" spans="1:72" ht="19.5" customHeight="1">
      <c r="A30" s="35">
        <f>313.75</f>
        <v>313.75</v>
      </c>
      <c r="B30" s="26"/>
      <c r="C30" s="30" t="s">
        <v>10</v>
      </c>
      <c r="D30" s="7"/>
      <c r="E30" s="7"/>
      <c r="F30" s="28">
        <v>59</v>
      </c>
      <c r="G30" s="28">
        <v>10</v>
      </c>
      <c r="H30" s="7"/>
      <c r="I30" s="28">
        <v>59</v>
      </c>
      <c r="J30" s="28">
        <v>10</v>
      </c>
      <c r="K30" s="7" t="s">
        <v>13</v>
      </c>
      <c r="L30" s="27">
        <f t="shared" si="0"/>
        <v>300.72507552870064</v>
      </c>
      <c r="M30" s="27">
        <f t="shared" si="1"/>
        <v>284.39999999999975</v>
      </c>
      <c r="N30" s="22"/>
      <c r="O30" s="23"/>
      <c r="P30" s="23"/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1:72" ht="19.5" customHeight="1">
      <c r="A31" s="29">
        <f>325.3</f>
        <v>325.3</v>
      </c>
      <c r="B31" s="26"/>
      <c r="C31" s="51" t="s">
        <v>61</v>
      </c>
      <c r="D31" s="7"/>
      <c r="E31" s="13" t="s">
        <v>36</v>
      </c>
      <c r="F31" s="28">
        <v>4</v>
      </c>
      <c r="G31" s="28">
        <v>58</v>
      </c>
      <c r="H31" s="13" t="s">
        <v>36</v>
      </c>
      <c r="I31" s="28">
        <v>6</v>
      </c>
      <c r="J31" s="28">
        <v>30</v>
      </c>
      <c r="K31" s="49" t="s">
        <v>37</v>
      </c>
      <c r="L31" s="27">
        <f>(A31-A30)*3600/(60*(60+F31-F30)+(G31-G30))</f>
        <v>119.48275862068978</v>
      </c>
      <c r="M31" s="27">
        <f>(A31-A30)*3600/(60*(60+I31-I30)+(J31-J30))</f>
        <v>94.5000000000001</v>
      </c>
      <c r="N31" s="37" t="s">
        <v>55</v>
      </c>
      <c r="O31" s="23"/>
      <c r="P31" s="23"/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</row>
    <row r="32" spans="1:72" ht="19.5" customHeight="1">
      <c r="A32" s="29">
        <f>325.3</f>
        <v>325.3</v>
      </c>
      <c r="B32" s="26"/>
      <c r="C32" s="51"/>
      <c r="D32" s="7"/>
      <c r="E32" s="7"/>
      <c r="F32" s="28">
        <v>6</v>
      </c>
      <c r="G32" s="28">
        <v>50</v>
      </c>
      <c r="H32" s="7"/>
      <c r="I32" s="28">
        <v>8</v>
      </c>
      <c r="J32" s="28">
        <v>23</v>
      </c>
      <c r="K32" s="49" t="s">
        <v>38</v>
      </c>
      <c r="L32" s="50"/>
      <c r="M32" s="50"/>
      <c r="N32" s="22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</row>
    <row r="33" spans="1:72" ht="19.5" customHeight="1">
      <c r="A33" s="29">
        <f>337.2</f>
        <v>337.2</v>
      </c>
      <c r="B33" s="26"/>
      <c r="C33" s="30" t="s">
        <v>12</v>
      </c>
      <c r="D33" s="7"/>
      <c r="E33" s="7"/>
      <c r="F33" s="28">
        <v>11</v>
      </c>
      <c r="G33" s="28">
        <v>33</v>
      </c>
      <c r="H33" s="7"/>
      <c r="I33" s="28">
        <v>13</v>
      </c>
      <c r="J33" s="28">
        <v>3</v>
      </c>
      <c r="K33" s="7" t="s">
        <v>39</v>
      </c>
      <c r="L33" s="27">
        <f>(A33-A32)*3600/(60*(F33-F32)+(G33-G32))</f>
        <v>151.37809187279123</v>
      </c>
      <c r="M33" s="27">
        <f>(A33-A32)*3600/(60*(I33-I32)+(J33-J32))</f>
        <v>152.99999999999972</v>
      </c>
      <c r="N33" s="22"/>
      <c r="O33" s="23"/>
      <c r="P33" s="23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</row>
    <row r="34" spans="1:72" ht="19.5" customHeight="1">
      <c r="A34" s="29">
        <f>363.9</f>
        <v>363.9</v>
      </c>
      <c r="B34" s="26"/>
      <c r="C34" s="48" t="s">
        <v>28</v>
      </c>
      <c r="D34" s="7"/>
      <c r="E34" s="7"/>
      <c r="F34" s="28">
        <v>16</v>
      </c>
      <c r="G34" s="28">
        <v>49</v>
      </c>
      <c r="H34" s="7"/>
      <c r="I34" s="28">
        <v>18</v>
      </c>
      <c r="J34" s="28">
        <v>17</v>
      </c>
      <c r="K34" s="49" t="s">
        <v>40</v>
      </c>
      <c r="L34" s="27">
        <f>(A34-A33)*3600/(60*(F34-F33)+(G34-G33))</f>
        <v>304.17721518987327</v>
      </c>
      <c r="M34" s="27">
        <f>(A34-A33)*3600/(60*(I34-I33)+(J34-J33))</f>
        <v>306.11464968152853</v>
      </c>
      <c r="N34" s="36" t="s">
        <v>60</v>
      </c>
      <c r="O34" s="23"/>
      <c r="P34" s="23"/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</row>
    <row r="35" spans="1:72" ht="19.5" customHeight="1">
      <c r="A35" s="29">
        <f>375</f>
        <v>375</v>
      </c>
      <c r="B35" s="26"/>
      <c r="C35" s="30" t="s">
        <v>12</v>
      </c>
      <c r="D35" s="7"/>
      <c r="E35" s="7"/>
      <c r="F35" s="28">
        <v>18</v>
      </c>
      <c r="G35" s="28">
        <v>58</v>
      </c>
      <c r="H35" s="7"/>
      <c r="I35" s="28">
        <v>20</v>
      </c>
      <c r="J35" s="28">
        <v>24</v>
      </c>
      <c r="K35" s="7" t="s">
        <v>41</v>
      </c>
      <c r="L35" s="27">
        <f>(A35-A34)*3600/(60*(F35-F34)+(G35-G34))</f>
        <v>309.76744186046574</v>
      </c>
      <c r="M35" s="47">
        <f>(A35-A34)*3600/(60*(I35-I34)+(J35-J34))</f>
        <v>314.64566929133923</v>
      </c>
      <c r="N35" s="22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</row>
    <row r="36" spans="1:72" ht="19.5" customHeight="1">
      <c r="A36" s="29">
        <f>392.2</f>
        <v>392.2</v>
      </c>
      <c r="B36" s="26"/>
      <c r="C36" s="30" t="s">
        <v>12</v>
      </c>
      <c r="D36" s="7"/>
      <c r="E36" s="7"/>
      <c r="F36" s="28">
        <v>22</v>
      </c>
      <c r="G36" s="28">
        <v>20</v>
      </c>
      <c r="H36" s="7"/>
      <c r="I36" s="28">
        <v>23</v>
      </c>
      <c r="J36" s="28">
        <v>43</v>
      </c>
      <c r="K36" s="7" t="s">
        <v>42</v>
      </c>
      <c r="L36" s="27">
        <f aca="true" t="shared" si="2" ref="L36:L43">(A36-A35)*3600/(60*(F36-F35)+(G36-G35))</f>
        <v>306.5346534653463</v>
      </c>
      <c r="M36" s="47">
        <f aca="true" t="shared" si="3" ref="M36:M43">(A36-A35)*3600/(60*(I36-I35)+(J36-J35))</f>
        <v>311.1557788944721</v>
      </c>
      <c r="N36" s="22"/>
      <c r="O36" s="23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</row>
    <row r="37" spans="1:72" ht="19.5" customHeight="1">
      <c r="A37" s="29">
        <f>406</f>
        <v>406</v>
      </c>
      <c r="B37" s="26"/>
      <c r="C37" s="48" t="s">
        <v>30</v>
      </c>
      <c r="D37" s="7"/>
      <c r="E37" s="7"/>
      <c r="F37" s="28">
        <v>25</v>
      </c>
      <c r="G37" s="28">
        <v>1</v>
      </c>
      <c r="H37" s="7"/>
      <c r="I37" s="28">
        <v>26</v>
      </c>
      <c r="J37" s="28">
        <v>23</v>
      </c>
      <c r="K37" s="49" t="s">
        <v>43</v>
      </c>
      <c r="L37" s="27">
        <f t="shared" si="2"/>
        <v>308.57142857142884</v>
      </c>
      <c r="M37" s="47">
        <f t="shared" si="3"/>
        <v>310.5000000000003</v>
      </c>
      <c r="N37" s="22"/>
      <c r="O37" s="23"/>
      <c r="P37" s="23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9.5" customHeight="1">
      <c r="A38" s="29">
        <f>411.9</f>
        <v>411.9</v>
      </c>
      <c r="B38" s="26"/>
      <c r="C38" s="30" t="s">
        <v>12</v>
      </c>
      <c r="D38" s="7"/>
      <c r="E38" s="7"/>
      <c r="F38" s="28">
        <v>26</v>
      </c>
      <c r="G38" s="28">
        <v>9</v>
      </c>
      <c r="H38" s="7"/>
      <c r="I38" s="28">
        <v>27</v>
      </c>
      <c r="J38" s="28">
        <v>30</v>
      </c>
      <c r="K38" s="7" t="s">
        <v>44</v>
      </c>
      <c r="L38" s="27">
        <f t="shared" si="2"/>
        <v>312.3529411764694</v>
      </c>
      <c r="M38" s="47">
        <f t="shared" si="3"/>
        <v>317.0149253731331</v>
      </c>
      <c r="N38" s="22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9.5" customHeight="1">
      <c r="A39" s="29">
        <f>431.2</f>
        <v>431.2</v>
      </c>
      <c r="B39" s="26"/>
      <c r="C39" s="48" t="s">
        <v>31</v>
      </c>
      <c r="D39" s="7"/>
      <c r="E39" s="7"/>
      <c r="F39" s="28">
        <v>29</v>
      </c>
      <c r="G39" s="28">
        <v>52</v>
      </c>
      <c r="H39" s="7"/>
      <c r="I39" s="28">
        <v>31</v>
      </c>
      <c r="J39" s="28">
        <v>10</v>
      </c>
      <c r="K39" s="49" t="s">
        <v>45</v>
      </c>
      <c r="L39" s="27">
        <f t="shared" si="2"/>
        <v>311.5695067264576</v>
      </c>
      <c r="M39" s="47">
        <f t="shared" si="3"/>
        <v>315.81818181818204</v>
      </c>
      <c r="N39" s="22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9.5" customHeight="1">
      <c r="A40" s="29">
        <f>448.6</f>
        <v>448.6</v>
      </c>
      <c r="B40" s="26"/>
      <c r="C40" s="48" t="s">
        <v>33</v>
      </c>
      <c r="D40" s="7"/>
      <c r="E40" s="7"/>
      <c r="F40" s="28">
        <v>33</v>
      </c>
      <c r="G40" s="28">
        <v>13</v>
      </c>
      <c r="H40" s="7"/>
      <c r="I40" s="28">
        <v>34</v>
      </c>
      <c r="J40" s="28">
        <v>27</v>
      </c>
      <c r="K40" s="49" t="s">
        <v>46</v>
      </c>
      <c r="L40" s="27">
        <f t="shared" si="2"/>
        <v>311.6417910447767</v>
      </c>
      <c r="M40" s="47">
        <f t="shared" si="3"/>
        <v>317.96954314720875</v>
      </c>
      <c r="N40" s="22"/>
      <c r="O40" s="23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1:72" ht="19.5" customHeight="1">
      <c r="A41" s="38">
        <f>457.2</f>
        <v>457.2</v>
      </c>
      <c r="B41" s="26"/>
      <c r="C41" s="30" t="s">
        <v>12</v>
      </c>
      <c r="D41" s="7"/>
      <c r="E41" s="7"/>
      <c r="F41" s="28">
        <v>34</v>
      </c>
      <c r="G41" s="28">
        <v>54</v>
      </c>
      <c r="H41" s="7"/>
      <c r="I41" s="28">
        <v>36</v>
      </c>
      <c r="J41" s="28">
        <v>7</v>
      </c>
      <c r="K41" s="7" t="s">
        <v>47</v>
      </c>
      <c r="L41" s="27">
        <f t="shared" si="2"/>
        <v>306.5346534653453</v>
      </c>
      <c r="M41" s="47">
        <f t="shared" si="3"/>
        <v>309.5999999999988</v>
      </c>
      <c r="N41" s="22"/>
      <c r="O41" s="23"/>
      <c r="P41" s="23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1:72" ht="19.5" customHeight="1">
      <c r="A42" s="38">
        <f>488</f>
        <v>488</v>
      </c>
      <c r="B42" s="26" t="s">
        <v>56</v>
      </c>
      <c r="C42" s="45" t="s">
        <v>48</v>
      </c>
      <c r="D42" s="7"/>
      <c r="E42" s="7"/>
      <c r="F42" s="40">
        <v>41</v>
      </c>
      <c r="G42" s="40">
        <v>38</v>
      </c>
      <c r="H42" s="7"/>
      <c r="I42" s="40">
        <v>42</v>
      </c>
      <c r="J42" s="40">
        <v>47</v>
      </c>
      <c r="K42" s="7" t="s">
        <v>49</v>
      </c>
      <c r="L42" s="27">
        <f t="shared" si="2"/>
        <v>274.45544554455455</v>
      </c>
      <c r="M42" s="27">
        <f t="shared" si="3"/>
        <v>277.2000000000001</v>
      </c>
      <c r="N42" s="22"/>
      <c r="O42" s="23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1:72" ht="19.5" customHeight="1">
      <c r="A43" s="29">
        <f>496.5</f>
        <v>496.5</v>
      </c>
      <c r="B43" s="44"/>
      <c r="C43" s="52" t="s">
        <v>63</v>
      </c>
      <c r="D43" s="7"/>
      <c r="E43" s="7"/>
      <c r="F43" s="41">
        <v>45</v>
      </c>
      <c r="G43" s="41">
        <v>2</v>
      </c>
      <c r="H43" s="7"/>
      <c r="I43" s="41">
        <v>45</v>
      </c>
      <c r="J43" s="41">
        <v>56</v>
      </c>
      <c r="K43" s="49" t="s">
        <v>50</v>
      </c>
      <c r="L43" s="27">
        <f t="shared" si="2"/>
        <v>150</v>
      </c>
      <c r="M43" s="27">
        <f t="shared" si="3"/>
        <v>161.9047619047619</v>
      </c>
      <c r="N43" s="22"/>
      <c r="O43" s="23"/>
      <c r="P43" s="23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1:110" ht="19.5" customHeight="1">
      <c r="A44" s="8"/>
      <c r="B44" s="8"/>
      <c r="C44" s="53"/>
      <c r="D44" s="8"/>
      <c r="E44" s="8"/>
      <c r="F44" s="42">
        <v>46</v>
      </c>
      <c r="G44" s="42">
        <v>56</v>
      </c>
      <c r="H44" s="8"/>
      <c r="I44" s="42">
        <v>47</v>
      </c>
      <c r="J44" s="42">
        <v>48</v>
      </c>
      <c r="K44" s="49" t="s">
        <v>51</v>
      </c>
      <c r="L44" s="50"/>
      <c r="M44" s="50"/>
      <c r="N44" s="43" t="s">
        <v>67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</row>
    <row r="45" spans="1:110" ht="11.25" customHeight="1">
      <c r="A45" s="8"/>
      <c r="B45" s="8"/>
      <c r="C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</row>
    <row r="46" spans="1:110" ht="11.25" customHeight="1">
      <c r="A46" s="8"/>
      <c r="B46" s="8"/>
      <c r="C46" s="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3"/>
      <c r="P46" s="23"/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1.25" customHeight="1">
      <c r="A47" s="8"/>
      <c r="B47" s="8"/>
      <c r="C47" s="2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</row>
    <row r="48" spans="1:110" ht="11.25" customHeight="1">
      <c r="A48" s="8"/>
      <c r="B48" s="8"/>
      <c r="C48" s="2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</row>
    <row r="49" spans="1:110" ht="11.25" customHeight="1">
      <c r="A49" s="8"/>
      <c r="B49" s="8"/>
      <c r="C49" s="2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3"/>
      <c r="P49" s="23"/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ht="11.25" customHeight="1">
      <c r="A50" s="8"/>
      <c r="B50" s="8"/>
      <c r="C50" s="2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</row>
    <row r="51" spans="1:110" ht="11.25" customHeight="1">
      <c r="A51" s="8"/>
      <c r="B51" s="8"/>
      <c r="C51" s="2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</row>
    <row r="52" spans="1:110" ht="11.25" customHeight="1">
      <c r="A52" s="8"/>
      <c r="B52" s="8"/>
      <c r="C52" s="2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3"/>
      <c r="P52" s="23"/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1.25" customHeight="1">
      <c r="A53" s="8"/>
      <c r="B53" s="8"/>
      <c r="C53" s="2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</row>
    <row r="54" spans="1:110" ht="11.25" customHeight="1">
      <c r="A54" s="8"/>
      <c r="B54" s="8"/>
      <c r="C54" s="2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110" ht="11.25" customHeight="1">
      <c r="A55" s="8"/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1.25" customHeight="1">
      <c r="A56" s="8"/>
      <c r="B56" s="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</row>
    <row r="57" spans="1:110" ht="11.25" customHeight="1">
      <c r="A57" s="8"/>
      <c r="B57" s="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</row>
    <row r="58" spans="1:110" ht="11.25" customHeight="1">
      <c r="A58" s="8"/>
      <c r="B58" s="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1.25" customHeight="1">
      <c r="A59" s="8"/>
      <c r="B59" s="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</row>
    <row r="60" spans="1:110" ht="11.25" customHeight="1">
      <c r="A60" s="8"/>
      <c r="B60" s="8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</row>
    <row r="61" spans="1:110" ht="11.25" customHeight="1">
      <c r="A61" s="8"/>
      <c r="B61" s="8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1.25" customHeight="1">
      <c r="A62" s="8"/>
      <c r="B62" s="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</row>
    <row r="63" spans="1:110" ht="11.25" customHeight="1">
      <c r="A63" s="8"/>
      <c r="B63" s="8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</row>
    <row r="64" spans="1:110" ht="11.25" customHeight="1">
      <c r="A64" s="8"/>
      <c r="B64" s="8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1.25" customHeight="1">
      <c r="A65" s="8"/>
      <c r="B65" s="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</row>
    <row r="66" spans="1:110" ht="11.25" customHeight="1">
      <c r="A66" s="8"/>
      <c r="B66" s="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</row>
    <row r="67" spans="1:110" ht="11.25" customHeight="1">
      <c r="A67" s="8"/>
      <c r="B67" s="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</row>
    <row r="68" spans="1:110" ht="11.25" customHeight="1">
      <c r="A68" s="8"/>
      <c r="B68" s="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</row>
    <row r="69" spans="1:110" ht="11.25" customHeight="1">
      <c r="A69" s="8"/>
      <c r="B69" s="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</row>
    <row r="70" spans="1:110" ht="11.25" customHeight="1">
      <c r="A70" s="8"/>
      <c r="B70" s="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1.25" customHeight="1">
      <c r="A71" s="8"/>
      <c r="B71" s="8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</row>
    <row r="72" spans="1:110" ht="11.25" customHeight="1">
      <c r="A72" s="8"/>
      <c r="B72" s="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</row>
    <row r="73" spans="1:110" ht="11.25" customHeight="1">
      <c r="A73" s="8"/>
      <c r="B73" s="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1.25" customHeight="1">
      <c r="A74" s="8"/>
      <c r="B74" s="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</row>
    <row r="75" spans="1:110" ht="11.25" customHeight="1">
      <c r="A75" s="8"/>
      <c r="B75" s="8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</row>
    <row r="76" spans="1:110" ht="11.25" customHeight="1">
      <c r="A76" s="8"/>
      <c r="B76" s="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1.25" customHeight="1">
      <c r="A77" s="8"/>
      <c r="B77" s="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1.25" customHeight="1">
      <c r="A78" s="8"/>
      <c r="B78" s="8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1.25" customHeight="1">
      <c r="A79" s="8"/>
      <c r="B79" s="8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1.25" customHeight="1">
      <c r="A80" s="8"/>
      <c r="B80" s="8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1.25" customHeight="1">
      <c r="A81" s="8"/>
      <c r="B81" s="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1.25" customHeight="1">
      <c r="A82" s="8"/>
      <c r="B82" s="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1.25" customHeight="1">
      <c r="A83" s="8"/>
      <c r="B83" s="8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1.25" customHeight="1">
      <c r="A84" s="8"/>
      <c r="B84" s="8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ht="11.25" customHeight="1">
      <c r="A85" s="8"/>
      <c r="B85" s="8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</row>
    <row r="86" spans="1:110" ht="11.25" customHeight="1">
      <c r="A86" s="8"/>
      <c r="B86" s="8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1.25" customHeight="1">
      <c r="A87" s="8"/>
      <c r="B87" s="8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1.25" customHeight="1">
      <c r="A88" s="8"/>
      <c r="B88" s="8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1.25" customHeight="1">
      <c r="A89" s="8"/>
      <c r="B89" s="8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1.25" customHeight="1">
      <c r="A90" s="8"/>
      <c r="B90" s="8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1.25" customHeight="1">
      <c r="A91" s="8"/>
      <c r="B91" s="8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1.25" customHeight="1">
      <c r="A92" s="8"/>
      <c r="B92" s="8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ht="11.25" customHeight="1">
      <c r="A93" s="8"/>
      <c r="B93" s="8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</row>
    <row r="94" spans="1:110" ht="11.25" customHeight="1">
      <c r="A94" s="8"/>
      <c r="B94" s="8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1.25" customHeight="1">
      <c r="A95" s="8"/>
      <c r="B95" s="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1.25" customHeight="1">
      <c r="A96" s="8"/>
      <c r="B96" s="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1.25" customHeight="1">
      <c r="A97" s="8"/>
      <c r="B97" s="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1.25" customHeight="1">
      <c r="A98" s="8"/>
      <c r="B98" s="8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1.25" customHeight="1">
      <c r="A99" s="8"/>
      <c r="B99" s="8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1.25" customHeight="1">
      <c r="A100" s="8"/>
      <c r="B100" s="8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1.25" customHeight="1">
      <c r="A101" s="8"/>
      <c r="B101" s="8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1.25" customHeight="1">
      <c r="A102" s="8"/>
      <c r="B102" s="8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72" ht="11.25" customHeight="1">
      <c r="A103" s="8"/>
      <c r="B103" s="8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1:72" ht="11.25" customHeight="1">
      <c r="A104" s="8"/>
      <c r="B104" s="8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1:72" ht="11.25" customHeight="1">
      <c r="A105" s="8"/>
      <c r="B105" s="8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1:72" ht="11.25" customHeight="1">
      <c r="A106" s="8"/>
      <c r="B106" s="8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1:72" ht="11.25" customHeight="1">
      <c r="A107" s="8"/>
      <c r="B107" s="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1:72" ht="11.25" customHeight="1">
      <c r="A108" s="8"/>
      <c r="B108" s="8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1:72" ht="11.25" customHeight="1">
      <c r="A109" s="8"/>
      <c r="B109" s="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1:72" ht="11.25" customHeight="1">
      <c r="A110" s="8"/>
      <c r="B110" s="8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1:72" ht="11.25" customHeight="1">
      <c r="A111" s="8"/>
      <c r="B111" s="8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1:72" ht="11.25" customHeight="1">
      <c r="A112" s="8"/>
      <c r="B112" s="8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1:72" ht="11.25" customHeight="1">
      <c r="A113" s="8"/>
      <c r="B113" s="8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:72" ht="11.25" customHeight="1">
      <c r="A114" s="8"/>
      <c r="B114" s="8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1:72" ht="11.25" customHeight="1">
      <c r="A115" s="8"/>
      <c r="B115" s="8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:72" ht="11.25" customHeight="1">
      <c r="A116" s="8"/>
      <c r="B116" s="8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1:72" ht="11.25" customHeight="1">
      <c r="A117" s="8"/>
      <c r="B117" s="8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1:72" ht="11.25" customHeight="1">
      <c r="A118" s="8"/>
      <c r="B118" s="8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1:72" ht="11.25" customHeight="1">
      <c r="A119" s="8"/>
      <c r="B119" s="8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1:72" ht="11.25" customHeight="1">
      <c r="A120" s="8"/>
      <c r="B120" s="8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1:72" ht="11.25" customHeight="1">
      <c r="A121" s="8"/>
      <c r="B121" s="8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1:72" ht="11.25" customHeight="1">
      <c r="A122" s="8"/>
      <c r="B122" s="8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1:72" ht="11.25" customHeight="1">
      <c r="A123" s="8"/>
      <c r="B123" s="8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1:72" ht="11.25" customHeight="1">
      <c r="A124" s="8"/>
      <c r="B124" s="8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1:72" ht="11.25" customHeight="1">
      <c r="A125" s="8"/>
      <c r="B125" s="8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1:72" ht="11.25" customHeight="1">
      <c r="A126" s="8"/>
      <c r="B126" s="8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1:72" ht="11.25" customHeight="1">
      <c r="A127" s="8"/>
      <c r="B127" s="8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1:72" ht="11.25" customHeight="1">
      <c r="A128" s="8"/>
      <c r="B128" s="8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1:72" ht="11.25" customHeight="1">
      <c r="A129" s="8"/>
      <c r="B129" s="8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1:72" ht="11.25" customHeight="1">
      <c r="A130" s="8"/>
      <c r="B130" s="8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1:72" ht="11.25" customHeight="1">
      <c r="A131" s="8"/>
      <c r="B131" s="8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1:72" ht="11.25" customHeight="1">
      <c r="A132" s="8"/>
      <c r="B132" s="8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1:72" ht="11.25" customHeight="1">
      <c r="A133" s="8"/>
      <c r="B133" s="8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1:72" ht="11.25" customHeight="1">
      <c r="A134" s="8"/>
      <c r="B134" s="8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1:72" ht="11.25" customHeight="1">
      <c r="A135" s="8"/>
      <c r="B135" s="8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1:72" ht="11.25" customHeight="1">
      <c r="A136" s="8"/>
      <c r="B136" s="8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1:72" ht="11.25" customHeight="1">
      <c r="A137" s="8"/>
      <c r="B137" s="8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1:72" ht="11.25" customHeight="1">
      <c r="A138" s="8"/>
      <c r="B138" s="8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1:72" ht="11.25" customHeight="1">
      <c r="A139" s="8"/>
      <c r="B139" s="8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1:72" ht="11.25" customHeight="1">
      <c r="A140" s="8"/>
      <c r="B140" s="8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1:72" ht="11.25" customHeight="1">
      <c r="A141" s="8"/>
      <c r="B141" s="8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1:72" ht="11.25" customHeight="1">
      <c r="A142" s="8"/>
      <c r="B142" s="8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1:72" ht="11.25" customHeight="1">
      <c r="A143" s="8"/>
      <c r="B143" s="8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1:72" ht="11.25" customHeight="1">
      <c r="A144" s="8"/>
      <c r="B144" s="8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1:72" ht="11.25" customHeight="1">
      <c r="A145" s="8"/>
      <c r="B145" s="8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  <row r="146" spans="1:72" ht="11.25" customHeight="1">
      <c r="A146" s="8"/>
      <c r="B146" s="8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</row>
    <row r="147" spans="1:72" ht="11.25" customHeight="1">
      <c r="A147" s="8"/>
      <c r="B147" s="8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</row>
    <row r="148" spans="1:72" ht="11.25" customHeight="1">
      <c r="A148" s="8"/>
      <c r="B148" s="8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</row>
    <row r="149" spans="1:72" ht="11.25" customHeight="1">
      <c r="A149" s="8"/>
      <c r="B149" s="8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</row>
    <row r="150" spans="1:72" ht="11.25" customHeight="1">
      <c r="A150" s="8"/>
      <c r="B150" s="8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</row>
    <row r="151" spans="1:72" ht="11.25" customHeight="1">
      <c r="A151" s="8"/>
      <c r="B151" s="8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</row>
    <row r="152" spans="1:72" ht="11.25" customHeight="1">
      <c r="A152" s="8"/>
      <c r="B152" s="8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</row>
    <row r="153" spans="1:72" ht="11.25" customHeight="1">
      <c r="A153" s="8"/>
      <c r="B153" s="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</row>
    <row r="154" spans="1:72" ht="11.25" customHeight="1">
      <c r="A154" s="8"/>
      <c r="B154" s="8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</row>
    <row r="155" spans="1:72" ht="11.25" customHeight="1">
      <c r="A155" s="8"/>
      <c r="B155" s="8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</row>
    <row r="156" spans="1:72" ht="11.25" customHeight="1">
      <c r="A156" s="8"/>
      <c r="B156" s="8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</row>
    <row r="157" spans="1:72" ht="11.25" customHeight="1">
      <c r="A157" s="8"/>
      <c r="B157" s="8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</row>
    <row r="158" spans="1:72" ht="11.25" customHeight="1">
      <c r="A158" s="8"/>
      <c r="B158" s="8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</row>
    <row r="159" spans="1:72" ht="11.25" customHeight="1">
      <c r="A159" s="8"/>
      <c r="B159" s="8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</row>
    <row r="160" spans="1:72" ht="11.25" customHeight="1">
      <c r="A160" s="8"/>
      <c r="B160" s="8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</row>
    <row r="161" spans="1:72" ht="11.25" customHeight="1">
      <c r="A161" s="8"/>
      <c r="B161" s="8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</row>
    <row r="162" spans="1:72" ht="11.25" customHeight="1">
      <c r="A162" s="8"/>
      <c r="B162" s="8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</row>
    <row r="163" spans="1:72" ht="11.25" customHeight="1">
      <c r="A163" s="8"/>
      <c r="B163" s="8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</row>
    <row r="164" spans="1:72" ht="11.25" customHeight="1">
      <c r="A164" s="8"/>
      <c r="B164" s="8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</row>
    <row r="165" spans="1:72" ht="11.25" customHeight="1">
      <c r="A165" s="8"/>
      <c r="B165" s="8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</row>
    <row r="166" spans="1:72" ht="11.25" customHeight="1">
      <c r="A166" s="8"/>
      <c r="B166" s="8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</row>
    <row r="167" spans="1:72" ht="11.25" customHeight="1">
      <c r="A167" s="8"/>
      <c r="B167" s="8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</row>
    <row r="168" spans="1:72" ht="11.25" customHeight="1">
      <c r="A168" s="8"/>
      <c r="B168" s="8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</row>
    <row r="169" spans="1:72" ht="11.25" customHeight="1">
      <c r="A169" s="8"/>
      <c r="B169" s="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</row>
    <row r="170" spans="1:72" ht="11.25" customHeight="1">
      <c r="A170" s="8"/>
      <c r="B170" s="8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</row>
    <row r="171" spans="1:72" ht="11.25" customHeight="1">
      <c r="A171" s="8"/>
      <c r="B171" s="8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</row>
  </sheetData>
  <sheetProtection selectLockedCells="1" selectUnlockedCells="1"/>
  <mergeCells count="9">
    <mergeCell ref="C15:C16"/>
    <mergeCell ref="C31:C32"/>
    <mergeCell ref="C43:C44"/>
    <mergeCell ref="A3:M3"/>
    <mergeCell ref="A5:M5"/>
    <mergeCell ref="E7:G7"/>
    <mergeCell ref="H7:J7"/>
    <mergeCell ref="L7:M7"/>
    <mergeCell ref="C10:C11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DOUTE Reinhard</cp:lastModifiedBy>
  <cp:lastPrinted>2013-07-10T06:54:37Z</cp:lastPrinted>
  <dcterms:modified xsi:type="dcterms:W3CDTF">2013-12-02T10:13:41Z</dcterms:modified>
  <cp:category/>
  <cp:version/>
  <cp:contentType/>
  <cp:contentStatus/>
</cp:coreProperties>
</file>